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955" windowHeight="10740" activeTab="0"/>
  </bookViews>
  <sheets>
    <sheet name="Solver" sheetId="1" r:id="rId1"/>
    <sheet name="Transportation" sheetId="2" r:id="rId2"/>
    <sheet name="Assignment" sheetId="3" r:id="rId3"/>
    <sheet name="MaxFlow" sheetId="4" r:id="rId4"/>
    <sheet name="LR1" sheetId="5" r:id="rId5"/>
    <sheet name="LR2" sheetId="6" r:id="rId6"/>
    <sheet name="LR3" sheetId="7" r:id="rId7"/>
  </sheets>
  <definedNames>
    <definedName name="solver_adj" localSheetId="2" hidden="1">'Assignment'!$A$3:$C$5</definedName>
    <definedName name="solver_adj" localSheetId="3" hidden="1">'MaxFlow'!$D$4:$D$15</definedName>
    <definedName name="solver_adj" localSheetId="0" hidden="1">'Solver'!$B$4:$C$4</definedName>
    <definedName name="solver_adj" localSheetId="1" hidden="1">'Transportation'!$A$4:$D$6</definedName>
    <definedName name="solver_cvg" localSheetId="2" hidden="1">0.0001</definedName>
    <definedName name="solver_cvg" localSheetId="3" hidden="1">0.0001</definedName>
    <definedName name="solver_cvg" localSheetId="0" hidden="1">0.0001</definedName>
    <definedName name="solver_cvg" localSheetId="1" hidden="1">0.0001</definedName>
    <definedName name="solver_drv" localSheetId="2" hidden="1">1</definedName>
    <definedName name="solver_drv" localSheetId="3" hidden="1">1</definedName>
    <definedName name="solver_drv" localSheetId="0" hidden="1">1</definedName>
    <definedName name="solver_drv" localSheetId="1" hidden="1">1</definedName>
    <definedName name="solver_est" localSheetId="2" hidden="1">1</definedName>
    <definedName name="solver_est" localSheetId="3" hidden="1">1</definedName>
    <definedName name="solver_est" localSheetId="0" hidden="1">1</definedName>
    <definedName name="solver_est" localSheetId="1" hidden="1">1</definedName>
    <definedName name="solver_itr" localSheetId="2" hidden="1">100</definedName>
    <definedName name="solver_itr" localSheetId="3" hidden="1">100</definedName>
    <definedName name="solver_itr" localSheetId="0" hidden="1">100</definedName>
    <definedName name="solver_itr" localSheetId="1" hidden="1">100</definedName>
    <definedName name="solver_lhs1" localSheetId="2" hidden="1">'Assignment'!$D$14:$D$16</definedName>
    <definedName name="solver_lhs1" localSheetId="3" hidden="1">'MaxFlow'!$D$4:$D$15</definedName>
    <definedName name="solver_lhs1" localSheetId="0" hidden="1">'Solver'!$D$8:$D$10</definedName>
    <definedName name="solver_lhs1" localSheetId="1" hidden="1">'Transportation'!$E$22:$E$24</definedName>
    <definedName name="solver_lhs2" localSheetId="2" hidden="1">'Assignment'!$A$17:$C$17</definedName>
    <definedName name="solver_lhs2" localSheetId="3" hidden="1">'MaxFlow'!$I$5:$I$9</definedName>
    <definedName name="solver_lhs2" localSheetId="0" hidden="1">'Solver'!$D$9</definedName>
    <definedName name="solver_lhs2" localSheetId="1" hidden="1">'Transportation'!$A$25:$D$25</definedName>
    <definedName name="solver_lin" localSheetId="2" hidden="1">1</definedName>
    <definedName name="solver_lin" localSheetId="3" hidden="1">1</definedName>
    <definedName name="solver_lin" localSheetId="0" hidden="1">1</definedName>
    <definedName name="solver_lin" localSheetId="1" hidden="1">1</definedName>
    <definedName name="solver_neg" localSheetId="2" hidden="1">1</definedName>
    <definedName name="solver_neg" localSheetId="3" hidden="1">1</definedName>
    <definedName name="solver_neg" localSheetId="0" hidden="1">1</definedName>
    <definedName name="solver_neg" localSheetId="1" hidden="1">1</definedName>
    <definedName name="solver_num" localSheetId="2" hidden="1">2</definedName>
    <definedName name="solver_num" localSheetId="3" hidden="1">2</definedName>
    <definedName name="solver_num" localSheetId="0" hidden="1">1</definedName>
    <definedName name="solver_num" localSheetId="1" hidden="1">2</definedName>
    <definedName name="solver_nwt" localSheetId="2" hidden="1">1</definedName>
    <definedName name="solver_nwt" localSheetId="3" hidden="1">1</definedName>
    <definedName name="solver_nwt" localSheetId="0" hidden="1">1</definedName>
    <definedName name="solver_nwt" localSheetId="1" hidden="1">1</definedName>
    <definedName name="solver_opt" localSheetId="2" hidden="1">'Assignment'!$F$9</definedName>
    <definedName name="solver_opt" localSheetId="3" hidden="1">'MaxFlow'!$D$17</definedName>
    <definedName name="solver_opt" localSheetId="0" hidden="1">'Solver'!$D$6</definedName>
    <definedName name="solver_opt" localSheetId="1" hidden="1">'Transportation'!$D$19</definedName>
    <definedName name="solver_pre" localSheetId="2" hidden="1">0.000001</definedName>
    <definedName name="solver_pre" localSheetId="3" hidden="1">0.000001</definedName>
    <definedName name="solver_pre" localSheetId="0" hidden="1">0.000001</definedName>
    <definedName name="solver_pre" localSheetId="1" hidden="1">0.000001</definedName>
    <definedName name="solver_rel1" localSheetId="2" hidden="1">2</definedName>
    <definedName name="solver_rel1" localSheetId="3" hidden="1">1</definedName>
    <definedName name="solver_rel1" localSheetId="0" hidden="1">1</definedName>
    <definedName name="solver_rel1" localSheetId="1" hidden="1">2</definedName>
    <definedName name="solver_rel2" localSheetId="2" hidden="1">2</definedName>
    <definedName name="solver_rel2" localSheetId="3" hidden="1">2</definedName>
    <definedName name="solver_rel2" localSheetId="0" hidden="1">1</definedName>
    <definedName name="solver_rel2" localSheetId="1" hidden="1">2</definedName>
    <definedName name="solver_rhs1" localSheetId="2" hidden="1">'Assignment'!$F$14:$F$16</definedName>
    <definedName name="solver_rhs1" localSheetId="3" hidden="1">'MaxFlow'!$F$4:$F$15</definedName>
    <definedName name="solver_rhs1" localSheetId="0" hidden="1">'Solver'!$F$8:$F$10</definedName>
    <definedName name="solver_rhs1" localSheetId="1" hidden="1">'Transportation'!$G$22:$G$24</definedName>
    <definedName name="solver_rhs2" localSheetId="2" hidden="1">'Assignment'!$A$19:$C$19</definedName>
    <definedName name="solver_rhs2" localSheetId="3" hidden="1">'MaxFlow'!$K$5:$K$9</definedName>
    <definedName name="solver_rhs2" localSheetId="0" hidden="1">'Solver'!$F$9</definedName>
    <definedName name="solver_rhs2" localSheetId="1" hidden="1">'Transportation'!$A$27:$D$27</definedName>
    <definedName name="solver_scl" localSheetId="2" hidden="1">2</definedName>
    <definedName name="solver_scl" localSheetId="3" hidden="1">2</definedName>
    <definedName name="solver_scl" localSheetId="0" hidden="1">2</definedName>
    <definedName name="solver_scl" localSheetId="1" hidden="1">2</definedName>
    <definedName name="solver_sho" localSheetId="2" hidden="1">2</definedName>
    <definedName name="solver_sho" localSheetId="3" hidden="1">2</definedName>
    <definedName name="solver_sho" localSheetId="0" hidden="1">2</definedName>
    <definedName name="solver_sho" localSheetId="1" hidden="1">2</definedName>
    <definedName name="solver_tim" localSheetId="2" hidden="1">100</definedName>
    <definedName name="solver_tim" localSheetId="3" hidden="1">100</definedName>
    <definedName name="solver_tim" localSheetId="0" hidden="1">100</definedName>
    <definedName name="solver_tim" localSheetId="1" hidden="1">100</definedName>
    <definedName name="solver_tol" localSheetId="2" hidden="1">0.05</definedName>
    <definedName name="solver_tol" localSheetId="3" hidden="1">0.05</definedName>
    <definedName name="solver_tol" localSheetId="0" hidden="1">0.05</definedName>
    <definedName name="solver_tol" localSheetId="1" hidden="1">0.05</definedName>
    <definedName name="solver_typ" localSheetId="2" hidden="1">1</definedName>
    <definedName name="solver_typ" localSheetId="3" hidden="1">1</definedName>
    <definedName name="solver_typ" localSheetId="0" hidden="1">1</definedName>
    <definedName name="solver_typ" localSheetId="1" hidden="1">2</definedName>
    <definedName name="solver_val" localSheetId="2" hidden="1">0</definedName>
    <definedName name="solver_val" localSheetId="3" hidden="1">0</definedName>
    <definedName name="solver_val" localSheetId="0" hidden="1">0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<sst xmlns="http://schemas.openxmlformats.org/spreadsheetml/2006/main" count="142" uniqueCount="55">
  <si>
    <t>x</t>
  </si>
  <si>
    <t>y</t>
  </si>
  <si>
    <t>sum</t>
  </si>
  <si>
    <t>Sxy</t>
  </si>
  <si>
    <t>Sxx</t>
  </si>
  <si>
    <t>beta</t>
  </si>
  <si>
    <t>alpha</t>
  </si>
  <si>
    <t>Syy</t>
  </si>
  <si>
    <t>y hat</t>
  </si>
  <si>
    <t>forecast</t>
  </si>
  <si>
    <t>Months on Job</t>
  </si>
  <si>
    <t>Monthly Sales</t>
  </si>
  <si>
    <t>y (thousands of dollars)</t>
  </si>
  <si>
    <t>Midterm Exam</t>
  </si>
  <si>
    <t>Final Exam</t>
  </si>
  <si>
    <t>sum of square</t>
  </si>
  <si>
    <t>sum of XY</t>
  </si>
  <si>
    <t>total number of pairs</t>
  </si>
  <si>
    <t>SSE</t>
  </si>
  <si>
    <t>(y-y_hat)^2</t>
  </si>
  <si>
    <t>ESS</t>
  </si>
  <si>
    <t>R^2</t>
  </si>
  <si>
    <t>Linear Programmming (in general)</t>
  </si>
  <si>
    <t>guess value</t>
  </si>
  <si>
    <t>objective function's coefficients</t>
  </si>
  <si>
    <t>constraints</t>
  </si>
  <si>
    <t>&lt;=</t>
  </si>
  <si>
    <t>Transportation Problem</t>
  </si>
  <si>
    <t xml:space="preserve">Variable </t>
  </si>
  <si>
    <t>Target Coefficient</t>
  </si>
  <si>
    <t>Product in Target</t>
  </si>
  <si>
    <t>target</t>
  </si>
  <si>
    <t>Constraints</t>
  </si>
  <si>
    <t>=</t>
  </si>
  <si>
    <t>Assignment Problem</t>
  </si>
  <si>
    <t>Variable</t>
  </si>
  <si>
    <t>Product in target</t>
  </si>
  <si>
    <t>Target Codfficient</t>
  </si>
  <si>
    <t>Target</t>
  </si>
  <si>
    <t>Maximum Flow Problem</t>
  </si>
  <si>
    <t>From</t>
  </si>
  <si>
    <t>To</t>
  </si>
  <si>
    <t>Flow</t>
  </si>
  <si>
    <t>Capacity</t>
  </si>
  <si>
    <t>Nodes</t>
  </si>
  <si>
    <t>Net Flow</t>
  </si>
  <si>
    <t>Supply/Demand</t>
  </si>
  <si>
    <t>O</t>
  </si>
  <si>
    <t>A</t>
  </si>
  <si>
    <t>B</t>
  </si>
  <si>
    <t>C</t>
  </si>
  <si>
    <t>D</t>
  </si>
  <si>
    <t>E</t>
  </si>
  <si>
    <t>T</t>
  </si>
  <si>
    <t>Maxiumu Flow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</si>
</sst>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HK$&quot;#,##0_);\(&quot;HK$&quot;#,##0\)"/>
    <numFmt numFmtId="169" formatCode="&quot;HK$&quot;#,##0_);[Red]\(&quot;HK$&quot;#,##0\)"/>
    <numFmt numFmtId="170" formatCode="&quot;HK$&quot;#,##0.00_);\(&quot;HK$&quot;#,##0.00\)"/>
    <numFmt numFmtId="171" formatCode="&quot;HK$&quot;#,##0.00_);[Red]\(&quot;HK$&quot;#,##0.00\)"/>
    <numFmt numFmtId="172" formatCode="_(&quot;HK$&quot;* #,##0_);_(&quot;HK$&quot;* \(#,##0\);_(&quot;HK$&quot;* &quot;-&quot;_);_(@_)"/>
    <numFmt numFmtId="173" formatCode="_(&quot;HK$&quot;* #,##0.00_);_(&quot;HK$&quot;* \(#,##0.00\);_(&quot;HK$&quot;* &quot;-&quot;??_);_(@_)"/>
    <numFmt numFmtId="174" formatCode="0.0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2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2" borderId="0" xfId="0" applyFill="1" applyAlignment="1">
      <alignment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21">
      <alignment/>
      <protection/>
    </xf>
    <xf numFmtId="0" fontId="0" fillId="0" borderId="0" xfId="21" applyAlignment="1">
      <alignment horizontal="right"/>
      <protection/>
    </xf>
    <xf numFmtId="0" fontId="7" fillId="0" borderId="0" xfId="21" applyFont="1" applyAlignment="1">
      <alignment horizontal="left"/>
      <protection/>
    </xf>
    <xf numFmtId="0" fontId="0" fillId="0" borderId="0" xfId="21" applyAlignment="1">
      <alignment horizontal="left"/>
      <protection/>
    </xf>
    <xf numFmtId="0" fontId="0" fillId="0" borderId="0" xfId="21" applyFill="1" applyAlignment="1">
      <alignment horizontal="left"/>
      <protection/>
    </xf>
    <xf numFmtId="0" fontId="8" fillId="0" borderId="0" xfId="21" applyFont="1" applyAlignment="1">
      <alignment horizontal="left"/>
      <protection/>
    </xf>
    <xf numFmtId="0" fontId="0" fillId="0" borderId="10" xfId="21" applyBorder="1" applyAlignment="1">
      <alignment horizontal="left"/>
      <protection/>
    </xf>
    <xf numFmtId="0" fontId="0" fillId="0" borderId="11" xfId="21" applyBorder="1" applyAlignment="1">
      <alignment horizontal="left"/>
      <protection/>
    </xf>
    <xf numFmtId="0" fontId="0" fillId="0" borderId="1" xfId="21" applyBorder="1" applyAlignment="1">
      <alignment horizontal="left"/>
      <protection/>
    </xf>
    <xf numFmtId="0" fontId="0" fillId="0" borderId="12" xfId="21" applyBorder="1" applyAlignment="1">
      <alignment horizontal="left"/>
      <protection/>
    </xf>
    <xf numFmtId="0" fontId="0" fillId="0" borderId="0" xfId="21" applyBorder="1" applyAlignment="1">
      <alignment horizontal="left"/>
      <protection/>
    </xf>
    <xf numFmtId="0" fontId="0" fillId="0" borderId="2" xfId="21" applyBorder="1" applyAlignment="1">
      <alignment horizontal="left"/>
      <protection/>
    </xf>
    <xf numFmtId="0" fontId="0" fillId="0" borderId="13" xfId="21" applyBorder="1" applyAlignment="1">
      <alignment horizontal="left"/>
      <protection/>
    </xf>
    <xf numFmtId="0" fontId="0" fillId="0" borderId="14" xfId="21" applyBorder="1" applyAlignment="1">
      <alignment horizontal="left"/>
      <protection/>
    </xf>
    <xf numFmtId="0" fontId="0" fillId="0" borderId="3" xfId="21" applyBorder="1" applyAlignment="1">
      <alignment horizontal="left"/>
      <protection/>
    </xf>
    <xf numFmtId="0" fontId="7" fillId="0" borderId="0" xfId="21" applyFont="1">
      <alignment/>
      <protection/>
    </xf>
    <xf numFmtId="0" fontId="0" fillId="0" borderId="0" xfId="21" applyAlignment="1">
      <alignment horizontal="center"/>
      <protection/>
    </xf>
    <xf numFmtId="0" fontId="0" fillId="0" borderId="14" xfId="21" applyBorder="1" applyAlignment="1">
      <alignment horizontal="center"/>
      <protection/>
    </xf>
    <xf numFmtId="49" fontId="0" fillId="0" borderId="0" xfId="21" applyNumberFormat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olver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forward val="0.5"/>
            <c:backward val="0.5"/>
            <c:dispEq val="0"/>
            <c:dispRSqr val="0"/>
          </c:trendline>
          <c:trendline>
            <c:trendlineType val="linear"/>
            <c:dispEq val="0"/>
            <c:dispRSqr val="1"/>
            <c:trendlineLbl>
              <c:numFmt formatCode="General"/>
            </c:trendlineLbl>
          </c:trendline>
          <c:xVal>
            <c:numRef>
              <c:f>LR1!$B$2:$B$6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LR1!$C$2:$C$6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axId val="5128318"/>
        <c:axId val="46154863"/>
      </c:scatterChart>
      <c:valAx>
        <c:axId val="5128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154863"/>
        <c:crosses val="autoZero"/>
        <c:crossBetween val="midCat"/>
        <c:dispUnits/>
        <c:majorUnit val="1"/>
      </c:valAx>
      <c:valAx>
        <c:axId val="461548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2831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forward val="0.5"/>
            <c:backward val="0.5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trendline>
            <c:trendlineType val="linear"/>
            <c:dispEq val="0"/>
            <c:dispRSqr val="1"/>
            <c:trendlineLbl>
              <c:numFmt formatCode="General"/>
            </c:trendlineLbl>
          </c:trendline>
          <c:xVal>
            <c:numRef>
              <c:f>LR2!$B$3:$B$10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LR2!$C$3:$C$10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axId val="12740584"/>
        <c:axId val="47556393"/>
      </c:scatterChart>
      <c:valAx>
        <c:axId val="12740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556393"/>
        <c:crosses val="autoZero"/>
        <c:crossBetween val="midCat"/>
        <c:dispUnits/>
        <c:majorUnit val="1"/>
      </c:valAx>
      <c:valAx>
        <c:axId val="475563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74058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forward val="10"/>
            <c:backward val="40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LR3!$B$2:$B$21</c:f>
              <c:numCache/>
            </c:numRef>
          </c:xVal>
          <c:yVal>
            <c:numRef>
              <c:f>LR3!$C$2:$C$21</c:f>
              <c:numCache/>
            </c:numRef>
          </c:yVal>
          <c:smooth val="0"/>
        </c:ser>
        <c:axId val="25354354"/>
        <c:axId val="26862595"/>
      </c:scatterChart>
      <c:valAx>
        <c:axId val="25354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862595"/>
        <c:crosses val="autoZero"/>
        <c:crossBetween val="midCat"/>
        <c:dispUnits/>
        <c:majorUnit val="10"/>
      </c:valAx>
      <c:valAx>
        <c:axId val="268625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35435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447675</xdr:colOff>
      <xdr:row>12</xdr:row>
      <xdr:rowOff>123825</xdr:rowOff>
    </xdr:from>
    <xdr:to>
      <xdr:col>11</xdr:col>
      <xdr:colOff>361950</xdr:colOff>
      <xdr:row>28</xdr:row>
      <xdr:rowOff>85725</xdr:rowOff>
    </xdr:to>
    <xdr:graphicFrame>
      <xdr:nvGraphicFramePr>
        <xdr:cNvPr id="1" name="Chart 1"/>
        <xdr:cNvGraphicFramePr/>
      </xdr:nvGraphicFramePr>
      <xdr:xfrm>
        <a:off x="3619500" y="2085975"/>
        <a:ext cx="41814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447675</xdr:colOff>
      <xdr:row>16</xdr:row>
      <xdr:rowOff>123825</xdr:rowOff>
    </xdr:from>
    <xdr:to>
      <xdr:col>11</xdr:col>
      <xdr:colOff>361950</xdr:colOff>
      <xdr:row>32</xdr:row>
      <xdr:rowOff>85725</xdr:rowOff>
    </xdr:to>
    <xdr:graphicFrame>
      <xdr:nvGraphicFramePr>
        <xdr:cNvPr id="1" name="Chart 1"/>
        <xdr:cNvGraphicFramePr/>
      </xdr:nvGraphicFramePr>
      <xdr:xfrm>
        <a:off x="5486400" y="2733675"/>
        <a:ext cx="41814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447675</xdr:colOff>
      <xdr:row>27</xdr:row>
      <xdr:rowOff>123825</xdr:rowOff>
    </xdr:from>
    <xdr:to>
      <xdr:col>12</xdr:col>
      <xdr:colOff>457200</xdr:colOff>
      <xdr:row>43</xdr:row>
      <xdr:rowOff>85725</xdr:rowOff>
    </xdr:to>
    <xdr:graphicFrame>
      <xdr:nvGraphicFramePr>
        <xdr:cNvPr id="1" name="Chart 1"/>
        <xdr:cNvGraphicFramePr/>
      </xdr:nvGraphicFramePr>
      <xdr:xfrm>
        <a:off x="5486400" y="4514850"/>
        <a:ext cx="48863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B6" sqref="B6"/>
    </sheetView>
  </sheetViews>
  <sheetFormatPr defaultColWidth="9.140625" defaultRowHeight="12.75"/>
  <cols>
    <col min="1" max="1" width="29.421875" style="21" bestFit="1" customWidth="1"/>
    <col min="2" max="2" width="18.28125" style="21" customWidth="1"/>
    <col min="3" max="5" width="9.140625" style="22" customWidth="1"/>
    <col min="6" max="16384" width="9.140625" style="21" customWidth="1"/>
  </cols>
  <sheetData>
    <row r="1" ht="12.75">
      <c r="A1" s="21" t="s">
        <v>22</v>
      </c>
    </row>
    <row r="3" spans="2:3" ht="12.75">
      <c r="B3" s="22" t="s">
        <v>0</v>
      </c>
      <c r="C3" s="22" t="s">
        <v>1</v>
      </c>
    </row>
    <row r="4" spans="1:3" ht="12.75">
      <c r="A4" s="21" t="s">
        <v>23</v>
      </c>
      <c r="B4" s="22">
        <v>0</v>
      </c>
      <c r="C4" s="22">
        <v>0</v>
      </c>
    </row>
    <row r="5" ht="12.75">
      <c r="B5" s="22"/>
    </row>
    <row r="6" spans="1:4" ht="12.75">
      <c r="A6" s="21" t="s">
        <v>24</v>
      </c>
      <c r="B6" s="22">
        <v>1</v>
      </c>
      <c r="C6" s="22">
        <v>1</v>
      </c>
      <c r="D6" s="22">
        <f>B6*$B$4+C6*$C$4</f>
        <v>0</v>
      </c>
    </row>
    <row r="7" ht="12.75">
      <c r="B7" s="22"/>
    </row>
    <row r="8" spans="1:6" ht="12.75">
      <c r="A8" s="21" t="s">
        <v>25</v>
      </c>
      <c r="B8" s="22">
        <v>1.5</v>
      </c>
      <c r="C8" s="22">
        <v>1</v>
      </c>
      <c r="D8" s="22">
        <f>B8*$B$4+C8*$C$4</f>
        <v>0</v>
      </c>
      <c r="E8" s="22" t="s">
        <v>26</v>
      </c>
      <c r="F8" s="21">
        <v>9</v>
      </c>
    </row>
    <row r="9" spans="2:6" ht="12.75">
      <c r="B9" s="22">
        <v>150</v>
      </c>
      <c r="C9" s="22">
        <v>70</v>
      </c>
      <c r="D9" s="22">
        <f>B9*$B$4+C9*$C$4</f>
        <v>0</v>
      </c>
      <c r="E9" s="22" t="s">
        <v>26</v>
      </c>
      <c r="F9" s="21">
        <v>750</v>
      </c>
    </row>
    <row r="10" spans="2:6" ht="12.75">
      <c r="B10" s="22">
        <v>0</v>
      </c>
      <c r="C10" s="22">
        <v>1</v>
      </c>
      <c r="D10" s="22">
        <f>B10*$B$4+C10*$C$4</f>
        <v>0</v>
      </c>
      <c r="E10" s="22" t="s">
        <v>26</v>
      </c>
      <c r="F10" s="21">
        <v>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B6" sqref="B6"/>
    </sheetView>
  </sheetViews>
  <sheetFormatPr defaultColWidth="9.140625" defaultRowHeight="12.75"/>
  <cols>
    <col min="1" max="4" width="20.140625" style="24" customWidth="1"/>
    <col min="5" max="16384" width="9.140625" style="24" customWidth="1"/>
  </cols>
  <sheetData>
    <row r="1" ht="18">
      <c r="A1" s="23" t="s">
        <v>27</v>
      </c>
    </row>
    <row r="3" ht="12.75">
      <c r="A3" s="24" t="s">
        <v>28</v>
      </c>
    </row>
    <row r="4" spans="1:5" ht="12.75">
      <c r="A4" s="25">
        <v>0</v>
      </c>
      <c r="B4" s="25">
        <v>0</v>
      </c>
      <c r="C4" s="25">
        <v>2</v>
      </c>
      <c r="D4" s="25">
        <v>10</v>
      </c>
      <c r="E4" s="25"/>
    </row>
    <row r="5" spans="1:5" ht="12.75">
      <c r="A5" s="25">
        <v>0</v>
      </c>
      <c r="B5" s="25">
        <v>9</v>
      </c>
      <c r="C5" s="25">
        <v>8</v>
      </c>
      <c r="D5" s="25">
        <v>0</v>
      </c>
      <c r="E5" s="25"/>
    </row>
    <row r="6" spans="1:5" ht="12.75">
      <c r="A6" s="25">
        <v>10</v>
      </c>
      <c r="B6" s="25">
        <v>1</v>
      </c>
      <c r="C6" s="25">
        <v>0</v>
      </c>
      <c r="D6" s="25">
        <v>0</v>
      </c>
      <c r="E6" s="25"/>
    </row>
    <row r="7" spans="1:5" ht="12.75">
      <c r="A7" s="25"/>
      <c r="B7" s="25"/>
      <c r="C7" s="25"/>
      <c r="D7" s="25"/>
      <c r="E7" s="25"/>
    </row>
    <row r="8" spans="1:5" ht="12.75">
      <c r="A8" s="25"/>
      <c r="B8" s="25"/>
      <c r="C8" s="25"/>
      <c r="D8" s="25"/>
      <c r="E8" s="25"/>
    </row>
    <row r="9" spans="1:5" ht="12.75">
      <c r="A9" s="25" t="s">
        <v>29</v>
      </c>
      <c r="B9" s="25"/>
      <c r="C9" s="25"/>
      <c r="D9" s="25"/>
      <c r="E9" s="25"/>
    </row>
    <row r="10" spans="1:5" ht="12.75">
      <c r="A10" s="25">
        <v>8</v>
      </c>
      <c r="B10" s="25">
        <v>13</v>
      </c>
      <c r="C10" s="25">
        <v>4</v>
      </c>
      <c r="D10" s="25">
        <v>7</v>
      </c>
      <c r="E10" s="25"/>
    </row>
    <row r="11" spans="1:5" ht="12.75">
      <c r="A11" s="25">
        <v>11</v>
      </c>
      <c r="B11" s="25">
        <v>14</v>
      </c>
      <c r="C11" s="25">
        <v>6</v>
      </c>
      <c r="D11" s="25">
        <v>10</v>
      </c>
      <c r="E11" s="25"/>
    </row>
    <row r="12" spans="1:5" ht="12.75">
      <c r="A12" s="25">
        <v>6</v>
      </c>
      <c r="B12" s="25">
        <v>12</v>
      </c>
      <c r="C12" s="25">
        <v>8</v>
      </c>
      <c r="D12" s="25">
        <v>9</v>
      </c>
      <c r="E12" s="25"/>
    </row>
    <row r="13" spans="1:5" ht="12.75">
      <c r="A13" s="25"/>
      <c r="B13" s="25"/>
      <c r="C13" s="25"/>
      <c r="D13" s="25"/>
      <c r="E13" s="25"/>
    </row>
    <row r="14" spans="1:5" ht="12.75">
      <c r="A14" s="25"/>
      <c r="B14" s="25"/>
      <c r="C14" s="25"/>
      <c r="D14" s="25"/>
      <c r="E14" s="25"/>
    </row>
    <row r="15" spans="1:5" ht="12.75">
      <c r="A15" s="25" t="s">
        <v>30</v>
      </c>
      <c r="B15" s="25"/>
      <c r="C15" s="25"/>
      <c r="D15" s="25"/>
      <c r="E15" s="25"/>
    </row>
    <row r="16" spans="1:5" ht="12.75">
      <c r="A16" s="25">
        <f aca="true" t="shared" si="0" ref="A16:D18">A4*A10</f>
        <v>0</v>
      </c>
      <c r="B16" s="25">
        <f t="shared" si="0"/>
        <v>0</v>
      </c>
      <c r="C16" s="25">
        <f t="shared" si="0"/>
        <v>8</v>
      </c>
      <c r="D16" s="25">
        <f t="shared" si="0"/>
        <v>70</v>
      </c>
      <c r="E16" s="25"/>
    </row>
    <row r="17" spans="1:5" ht="12.75">
      <c r="A17" s="25">
        <f t="shared" si="0"/>
        <v>0</v>
      </c>
      <c r="B17" s="25">
        <f t="shared" si="0"/>
        <v>126</v>
      </c>
      <c r="C17" s="25">
        <f t="shared" si="0"/>
        <v>48</v>
      </c>
      <c r="D17" s="25">
        <f t="shared" si="0"/>
        <v>0</v>
      </c>
      <c r="E17" s="25"/>
    </row>
    <row r="18" spans="1:5" ht="12.75">
      <c r="A18" s="25">
        <f t="shared" si="0"/>
        <v>60</v>
      </c>
      <c r="B18" s="25">
        <f t="shared" si="0"/>
        <v>12</v>
      </c>
      <c r="C18" s="25">
        <f t="shared" si="0"/>
        <v>0</v>
      </c>
      <c r="D18" s="25">
        <f t="shared" si="0"/>
        <v>0</v>
      </c>
      <c r="E18" s="25"/>
    </row>
    <row r="19" spans="1:5" ht="12.75">
      <c r="A19" s="25"/>
      <c r="B19" s="25"/>
      <c r="C19" s="25" t="s">
        <v>31</v>
      </c>
      <c r="D19" s="25">
        <f>SUM(A16:D18)</f>
        <v>324</v>
      </c>
      <c r="E19" s="25"/>
    </row>
    <row r="20" spans="1:5" ht="12.75">
      <c r="A20" s="25"/>
      <c r="B20" s="25"/>
      <c r="C20" s="25"/>
      <c r="D20" s="25"/>
      <c r="E20" s="25"/>
    </row>
    <row r="21" spans="1:5" ht="12.75">
      <c r="A21" s="25" t="s">
        <v>32</v>
      </c>
      <c r="B21" s="25"/>
      <c r="C21" s="25"/>
      <c r="D21" s="25"/>
      <c r="E21" s="25"/>
    </row>
    <row r="22" spans="1:7" ht="12.75">
      <c r="A22" s="25">
        <v>1</v>
      </c>
      <c r="B22" s="25">
        <v>1</v>
      </c>
      <c r="C22" s="25">
        <v>1</v>
      </c>
      <c r="D22" s="25">
        <v>1</v>
      </c>
      <c r="E22" s="25">
        <f>A22*A4+B22*B4+C22*C4+D22*D4</f>
        <v>12</v>
      </c>
      <c r="F22" s="24" t="s">
        <v>33</v>
      </c>
      <c r="G22" s="24">
        <v>12</v>
      </c>
    </row>
    <row r="23" spans="1:7" ht="12.75">
      <c r="A23" s="25">
        <v>1</v>
      </c>
      <c r="B23" s="25">
        <v>1</v>
      </c>
      <c r="C23" s="25">
        <v>1</v>
      </c>
      <c r="D23" s="25">
        <v>1</v>
      </c>
      <c r="E23" s="25">
        <f>A23*A5+B23*B5+C23*C5+D23*D5</f>
        <v>17</v>
      </c>
      <c r="F23" s="24" t="s">
        <v>33</v>
      </c>
      <c r="G23" s="24">
        <v>17</v>
      </c>
    </row>
    <row r="24" spans="1:7" ht="12.75">
      <c r="A24" s="25">
        <v>1</v>
      </c>
      <c r="B24" s="25">
        <v>1</v>
      </c>
      <c r="C24" s="25">
        <v>1</v>
      </c>
      <c r="D24" s="25">
        <v>1</v>
      </c>
      <c r="E24" s="25">
        <f>A24*A6+B24*B6+C24*C6+D24*D6</f>
        <v>11</v>
      </c>
      <c r="F24" s="24" t="s">
        <v>33</v>
      </c>
      <c r="G24" s="24">
        <v>11</v>
      </c>
    </row>
    <row r="25" spans="1:5" ht="12.75">
      <c r="A25" s="25">
        <f>A22*A4+A5*A23+A6*A24</f>
        <v>10</v>
      </c>
      <c r="B25" s="25">
        <f>B22*B4+B5*B23+B6*B24</f>
        <v>10</v>
      </c>
      <c r="C25" s="25">
        <f>C22*C4+C5*C23+C6*C24</f>
        <v>10</v>
      </c>
      <c r="D25" s="25">
        <f>D22*D4+D5*D23+D6*D24</f>
        <v>10</v>
      </c>
      <c r="E25" s="25"/>
    </row>
    <row r="26" spans="1:4" ht="12.75">
      <c r="A26" s="24" t="s">
        <v>33</v>
      </c>
      <c r="B26" s="24" t="s">
        <v>33</v>
      </c>
      <c r="C26" s="24" t="s">
        <v>33</v>
      </c>
      <c r="D26" s="24" t="s">
        <v>33</v>
      </c>
    </row>
    <row r="27" spans="1:4" ht="12.75">
      <c r="A27" s="24">
        <v>10</v>
      </c>
      <c r="B27" s="24">
        <v>10</v>
      </c>
      <c r="C27" s="24">
        <v>10</v>
      </c>
      <c r="D27" s="24">
        <v>10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B6" sqref="B6"/>
    </sheetView>
  </sheetViews>
  <sheetFormatPr defaultColWidth="9.140625" defaultRowHeight="12.75"/>
  <cols>
    <col min="1" max="3" width="21.140625" style="24" customWidth="1"/>
    <col min="4" max="6" width="18.7109375" style="24" customWidth="1"/>
    <col min="7" max="16384" width="9.140625" style="24" customWidth="1"/>
  </cols>
  <sheetData>
    <row r="1" ht="15.75">
      <c r="A1" s="26" t="s">
        <v>34</v>
      </c>
    </row>
    <row r="2" ht="12.75">
      <c r="A2" s="24" t="s">
        <v>35</v>
      </c>
    </row>
    <row r="3" spans="1:3" ht="12.75">
      <c r="A3" s="24">
        <v>0</v>
      </c>
      <c r="B3" s="24">
        <v>0</v>
      </c>
      <c r="C3" s="24">
        <v>1</v>
      </c>
    </row>
    <row r="4" spans="1:3" ht="13.5" thickBot="1">
      <c r="A4" s="24">
        <v>1</v>
      </c>
      <c r="B4" s="24">
        <v>0</v>
      </c>
      <c r="C4" s="24">
        <v>0</v>
      </c>
    </row>
    <row r="5" spans="1:6" ht="12.75">
      <c r="A5" s="24">
        <v>0</v>
      </c>
      <c r="B5" s="24">
        <v>1</v>
      </c>
      <c r="C5" s="24">
        <v>0</v>
      </c>
      <c r="D5" s="27" t="s">
        <v>36</v>
      </c>
      <c r="E5" s="28"/>
      <c r="F5" s="29"/>
    </row>
    <row r="6" spans="4:6" ht="12.75">
      <c r="D6" s="30">
        <f aca="true" t="shared" si="0" ref="D6:F8">A8*A3</f>
        <v>0</v>
      </c>
      <c r="E6" s="31">
        <f t="shared" si="0"/>
        <v>0</v>
      </c>
      <c r="F6" s="32">
        <f t="shared" si="0"/>
        <v>11</v>
      </c>
    </row>
    <row r="7" spans="1:6" ht="12.75">
      <c r="A7" s="24" t="s">
        <v>37</v>
      </c>
      <c r="D7" s="30">
        <f t="shared" si="0"/>
        <v>8</v>
      </c>
      <c r="E7" s="31">
        <f t="shared" si="0"/>
        <v>0</v>
      </c>
      <c r="F7" s="32">
        <f t="shared" si="0"/>
        <v>0</v>
      </c>
    </row>
    <row r="8" spans="1:6" ht="12.75">
      <c r="A8" s="24">
        <v>10</v>
      </c>
      <c r="B8" s="24">
        <v>12</v>
      </c>
      <c r="C8" s="24">
        <v>11</v>
      </c>
      <c r="D8" s="30">
        <f t="shared" si="0"/>
        <v>0</v>
      </c>
      <c r="E8" s="31">
        <f t="shared" si="0"/>
        <v>14</v>
      </c>
      <c r="F8" s="32">
        <f t="shared" si="0"/>
        <v>0</v>
      </c>
    </row>
    <row r="9" spans="1:6" ht="13.5" thickBot="1">
      <c r="A9" s="24">
        <v>8</v>
      </c>
      <c r="B9" s="24">
        <v>10</v>
      </c>
      <c r="C9" s="24">
        <v>9</v>
      </c>
      <c r="D9" s="33"/>
      <c r="E9" s="34" t="s">
        <v>38</v>
      </c>
      <c r="F9" s="35">
        <f>SUM(D6:F8)</f>
        <v>33</v>
      </c>
    </row>
    <row r="10" spans="1:3" ht="12.75">
      <c r="A10" s="24">
        <v>12</v>
      </c>
      <c r="B10" s="24">
        <v>14</v>
      </c>
      <c r="C10" s="24">
        <v>12</v>
      </c>
    </row>
    <row r="13" ht="12.75">
      <c r="A13" s="24" t="s">
        <v>32</v>
      </c>
    </row>
    <row r="14" spans="1:6" ht="12.75">
      <c r="A14" s="24">
        <v>1</v>
      </c>
      <c r="B14" s="24">
        <v>1</v>
      </c>
      <c r="C14" s="24">
        <v>1</v>
      </c>
      <c r="D14" s="24">
        <f>A14*A3+B14*B3+C14*C3</f>
        <v>1</v>
      </c>
      <c r="E14" s="24" t="s">
        <v>33</v>
      </c>
      <c r="F14" s="24">
        <v>1</v>
      </c>
    </row>
    <row r="15" spans="1:6" ht="12.75">
      <c r="A15" s="24">
        <v>1</v>
      </c>
      <c r="B15" s="24">
        <v>1</v>
      </c>
      <c r="C15" s="24">
        <v>1</v>
      </c>
      <c r="D15" s="24">
        <f>A15*A4+B15*B4+C15*C4</f>
        <v>1</v>
      </c>
      <c r="E15" s="24" t="s">
        <v>33</v>
      </c>
      <c r="F15" s="24">
        <v>1</v>
      </c>
    </row>
    <row r="16" spans="1:6" ht="12.75">
      <c r="A16" s="24">
        <v>1</v>
      </c>
      <c r="B16" s="24">
        <v>1</v>
      </c>
      <c r="C16" s="24">
        <v>1</v>
      </c>
      <c r="D16" s="24">
        <f>A16*A5+B16*B5+C16*C5</f>
        <v>1</v>
      </c>
      <c r="E16" s="24" t="s">
        <v>33</v>
      </c>
      <c r="F16" s="24">
        <v>1</v>
      </c>
    </row>
    <row r="17" spans="1:3" ht="12.75">
      <c r="A17" s="24">
        <f>A14*A3+A15*A4+A16*A5</f>
        <v>1</v>
      </c>
      <c r="B17" s="24">
        <f>B14*B3+B15*B4+B16*B5</f>
        <v>1</v>
      </c>
      <c r="C17" s="24">
        <f>C14*C3+C15*C4+C16*C5</f>
        <v>1</v>
      </c>
    </row>
    <row r="18" spans="1:3" ht="12.75">
      <c r="A18" s="24" t="s">
        <v>33</v>
      </c>
      <c r="B18" s="24" t="s">
        <v>33</v>
      </c>
      <c r="C18" s="24" t="s">
        <v>33</v>
      </c>
    </row>
    <row r="19" spans="1:3" ht="12.75">
      <c r="A19" s="24">
        <v>1</v>
      </c>
      <c r="B19" s="24">
        <v>1</v>
      </c>
      <c r="C19" s="24">
        <v>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5536"/>
  <sheetViews>
    <sheetView workbookViewId="0" topLeftCell="A1">
      <selection activeCell="B6" sqref="B6"/>
    </sheetView>
  </sheetViews>
  <sheetFormatPr defaultColWidth="9.140625" defaultRowHeight="12.75"/>
  <cols>
    <col min="1" max="1" width="10.57421875" style="21" customWidth="1"/>
    <col min="2" max="3" width="6.140625" style="21" customWidth="1"/>
    <col min="4" max="4" width="6.00390625" style="21" customWidth="1"/>
    <col min="5" max="5" width="5.8515625" style="21" customWidth="1"/>
    <col min="6" max="6" width="6.8515625" style="21" customWidth="1"/>
    <col min="7" max="8" width="9.140625" style="21" customWidth="1"/>
    <col min="9" max="9" width="14.57421875" style="24" customWidth="1"/>
    <col min="10" max="16384" width="9.140625" style="21" customWidth="1"/>
  </cols>
  <sheetData>
    <row r="1" ht="18">
      <c r="A1" s="36" t="s">
        <v>39</v>
      </c>
    </row>
    <row r="3" spans="2:11" s="37" customFormat="1" ht="13.5" thickBot="1">
      <c r="B3" s="38" t="s">
        <v>40</v>
      </c>
      <c r="C3" s="38" t="s">
        <v>41</v>
      </c>
      <c r="D3" s="38" t="s">
        <v>42</v>
      </c>
      <c r="E3" s="38"/>
      <c r="F3" s="38" t="s">
        <v>43</v>
      </c>
      <c r="H3" s="38" t="s">
        <v>44</v>
      </c>
      <c r="I3" s="38" t="s">
        <v>45</v>
      </c>
      <c r="J3" s="38"/>
      <c r="K3" s="38" t="s">
        <v>46</v>
      </c>
    </row>
    <row r="4" spans="2:11" ht="12.75">
      <c r="B4" s="37" t="s">
        <v>47</v>
      </c>
      <c r="C4" s="37" t="s">
        <v>48</v>
      </c>
      <c r="D4" s="37">
        <v>3</v>
      </c>
      <c r="E4" s="37" t="s">
        <v>26</v>
      </c>
      <c r="F4" s="37">
        <v>5</v>
      </c>
      <c r="G4" s="37"/>
      <c r="H4" s="37" t="s">
        <v>47</v>
      </c>
      <c r="I4" s="24">
        <f>+D4+D5+D6</f>
        <v>14</v>
      </c>
      <c r="J4" s="37"/>
      <c r="K4" s="37"/>
    </row>
    <row r="5" spans="2:11" ht="12.75">
      <c r="B5" s="37" t="s">
        <v>47</v>
      </c>
      <c r="C5" s="37" t="s">
        <v>49</v>
      </c>
      <c r="D5" s="37">
        <v>7</v>
      </c>
      <c r="E5" s="37" t="s">
        <v>26</v>
      </c>
      <c r="F5" s="37">
        <v>7</v>
      </c>
      <c r="G5" s="37"/>
      <c r="H5" s="37" t="s">
        <v>48</v>
      </c>
      <c r="I5" s="24">
        <f>-D4+D7+D8</f>
        <v>0</v>
      </c>
      <c r="J5" s="37" t="s">
        <v>33</v>
      </c>
      <c r="K5" s="37">
        <v>0</v>
      </c>
    </row>
    <row r="6" spans="2:11" ht="12.75">
      <c r="B6" s="37" t="s">
        <v>47</v>
      </c>
      <c r="C6" s="37" t="s">
        <v>50</v>
      </c>
      <c r="D6" s="37">
        <v>4</v>
      </c>
      <c r="E6" s="37" t="s">
        <v>26</v>
      </c>
      <c r="F6" s="37">
        <v>4</v>
      </c>
      <c r="G6" s="37"/>
      <c r="H6" s="37" t="s">
        <v>49</v>
      </c>
      <c r="I6" s="24">
        <f>-D5-D7+D9+D10+D11</f>
        <v>0</v>
      </c>
      <c r="J6" s="37" t="s">
        <v>33</v>
      </c>
      <c r="K6" s="37">
        <v>0</v>
      </c>
    </row>
    <row r="7" spans="2:11" ht="12.75">
      <c r="B7" s="37" t="s">
        <v>48</v>
      </c>
      <c r="C7" s="37" t="s">
        <v>49</v>
      </c>
      <c r="D7" s="37">
        <v>0</v>
      </c>
      <c r="E7" s="37" t="s">
        <v>26</v>
      </c>
      <c r="F7" s="37">
        <v>1</v>
      </c>
      <c r="G7" s="37"/>
      <c r="H7" s="37" t="s">
        <v>50</v>
      </c>
      <c r="I7" s="24">
        <f>-D6-D9+D12</f>
        <v>0</v>
      </c>
      <c r="J7" s="37" t="s">
        <v>33</v>
      </c>
      <c r="K7" s="37">
        <v>0</v>
      </c>
    </row>
    <row r="8" spans="2:11" ht="12.75">
      <c r="B8" s="37" t="s">
        <v>48</v>
      </c>
      <c r="C8" s="37" t="s">
        <v>51</v>
      </c>
      <c r="D8" s="37">
        <v>3</v>
      </c>
      <c r="E8" s="37" t="s">
        <v>26</v>
      </c>
      <c r="F8" s="37">
        <v>3</v>
      </c>
      <c r="G8" s="37"/>
      <c r="H8" s="37" t="s">
        <v>51</v>
      </c>
      <c r="I8" s="24">
        <f>-D8-D10+D13-D14</f>
        <v>0</v>
      </c>
      <c r="J8" s="37" t="s">
        <v>33</v>
      </c>
      <c r="K8" s="37">
        <v>0</v>
      </c>
    </row>
    <row r="9" spans="2:11" ht="12.75">
      <c r="B9" s="37" t="s">
        <v>49</v>
      </c>
      <c r="C9" s="37" t="s">
        <v>50</v>
      </c>
      <c r="D9" s="37">
        <v>0</v>
      </c>
      <c r="E9" s="37" t="s">
        <v>26</v>
      </c>
      <c r="F9" s="37">
        <v>2</v>
      </c>
      <c r="G9" s="37"/>
      <c r="H9" s="37" t="s">
        <v>52</v>
      </c>
      <c r="I9" s="24">
        <f>-D11-D12+D14+D15</f>
        <v>0</v>
      </c>
      <c r="J9" s="37" t="s">
        <v>33</v>
      </c>
      <c r="K9" s="37">
        <v>0</v>
      </c>
    </row>
    <row r="10" spans="2:11" ht="13.5" thickBot="1">
      <c r="B10" s="37" t="s">
        <v>49</v>
      </c>
      <c r="C10" s="37" t="s">
        <v>51</v>
      </c>
      <c r="D10" s="37">
        <v>4</v>
      </c>
      <c r="E10" s="37" t="s">
        <v>26</v>
      </c>
      <c r="F10" s="37">
        <v>4</v>
      </c>
      <c r="G10" s="37"/>
      <c r="H10" s="38" t="s">
        <v>53</v>
      </c>
      <c r="I10" s="34">
        <f>-D13-D15</f>
        <v>-14</v>
      </c>
      <c r="J10" s="38"/>
      <c r="K10" s="38"/>
    </row>
    <row r="11" spans="2:11" ht="12.75">
      <c r="B11" s="37" t="s">
        <v>49</v>
      </c>
      <c r="C11" s="37" t="s">
        <v>52</v>
      </c>
      <c r="D11" s="37">
        <v>3</v>
      </c>
      <c r="E11" s="37" t="s">
        <v>26</v>
      </c>
      <c r="F11" s="37">
        <v>5</v>
      </c>
      <c r="G11" s="37"/>
      <c r="H11" s="37"/>
      <c r="J11" s="37"/>
      <c r="K11" s="37"/>
    </row>
    <row r="12" spans="2:11" ht="12.75">
      <c r="B12" s="37" t="s">
        <v>50</v>
      </c>
      <c r="C12" s="37" t="s">
        <v>52</v>
      </c>
      <c r="D12" s="37">
        <v>4</v>
      </c>
      <c r="E12" s="37" t="s">
        <v>26</v>
      </c>
      <c r="F12" s="37">
        <v>4</v>
      </c>
      <c r="G12" s="37"/>
      <c r="H12" s="37"/>
      <c r="J12" s="37"/>
      <c r="K12" s="37"/>
    </row>
    <row r="13" spans="2:11" ht="12.75">
      <c r="B13" s="37" t="s">
        <v>51</v>
      </c>
      <c r="C13" s="37" t="s">
        <v>53</v>
      </c>
      <c r="D13" s="37">
        <v>8</v>
      </c>
      <c r="E13" s="37" t="s">
        <v>26</v>
      </c>
      <c r="F13" s="37">
        <v>9</v>
      </c>
      <c r="G13" s="37"/>
      <c r="H13" s="37"/>
      <c r="J13" s="39"/>
      <c r="K13" s="37"/>
    </row>
    <row r="14" spans="2:11" ht="12.75">
      <c r="B14" s="37" t="s">
        <v>52</v>
      </c>
      <c r="C14" s="37" t="s">
        <v>51</v>
      </c>
      <c r="D14" s="37">
        <v>1</v>
      </c>
      <c r="E14" s="37" t="s">
        <v>26</v>
      </c>
      <c r="F14" s="37">
        <v>1</v>
      </c>
      <c r="G14" s="37"/>
      <c r="H14" s="37"/>
      <c r="J14" s="37"/>
      <c r="K14" s="37"/>
    </row>
    <row r="15" spans="2:11" ht="13.5" thickBot="1">
      <c r="B15" s="38" t="s">
        <v>52</v>
      </c>
      <c r="C15" s="38" t="s">
        <v>53</v>
      </c>
      <c r="D15" s="38">
        <v>6</v>
      </c>
      <c r="E15" s="38" t="s">
        <v>26</v>
      </c>
      <c r="F15" s="38">
        <v>6</v>
      </c>
      <c r="G15" s="37"/>
      <c r="H15" s="37"/>
      <c r="J15" s="37"/>
      <c r="K15" s="37"/>
    </row>
    <row r="16" spans="2:11" ht="12.75">
      <c r="B16" s="37"/>
      <c r="C16" s="37"/>
      <c r="D16" s="37"/>
      <c r="E16" s="37"/>
      <c r="F16" s="37"/>
      <c r="G16" s="37"/>
      <c r="H16" s="37"/>
      <c r="J16" s="37"/>
      <c r="K16" s="37"/>
    </row>
    <row r="17" spans="1:11" ht="12.75">
      <c r="A17" s="24" t="s">
        <v>54</v>
      </c>
      <c r="C17" s="37" t="s">
        <v>33</v>
      </c>
      <c r="D17" s="37">
        <f>I4</f>
        <v>14</v>
      </c>
      <c r="E17" s="37"/>
      <c r="F17" s="37"/>
      <c r="G17" s="37"/>
      <c r="H17" s="37"/>
      <c r="J17" s="37"/>
      <c r="K17" s="37"/>
    </row>
    <row r="18" spans="2:11" ht="12.75">
      <c r="B18" s="37"/>
      <c r="C18" s="37"/>
      <c r="D18" s="37"/>
      <c r="E18" s="37"/>
      <c r="F18" s="37"/>
      <c r="G18" s="37"/>
      <c r="H18" s="37"/>
      <c r="J18" s="37"/>
      <c r="K18" s="37"/>
    </row>
    <row r="65536" ht="12.75">
      <c r="E65536" s="37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B33" sqref="B33"/>
    </sheetView>
  </sheetViews>
  <sheetFormatPr defaultColWidth="9.140625" defaultRowHeight="12.75"/>
  <cols>
    <col min="1" max="1" width="20.140625" style="0" bestFit="1" customWidth="1"/>
  </cols>
  <sheetData>
    <row r="1" spans="2:6" ht="13.5" thickBot="1">
      <c r="B1" s="10" t="s">
        <v>0</v>
      </c>
      <c r="C1" s="11" t="s">
        <v>1</v>
      </c>
      <c r="D1" s="20"/>
      <c r="E1" t="s">
        <v>8</v>
      </c>
      <c r="F1" s="19" t="s">
        <v>19</v>
      </c>
    </row>
    <row r="2" spans="2:6" ht="12.75">
      <c r="B2" s="4">
        <v>1</v>
      </c>
      <c r="C2" s="5">
        <v>1</v>
      </c>
      <c r="D2" s="16"/>
      <c r="E2">
        <f>+$B$16+$B$15*B2</f>
        <v>0.2000000000000004</v>
      </c>
      <c r="F2">
        <f>(C2-E2)^2</f>
        <v>0.6399999999999993</v>
      </c>
    </row>
    <row r="3" spans="2:6" ht="12.75">
      <c r="B3" s="4">
        <v>2</v>
      </c>
      <c r="C3" s="5">
        <v>1</v>
      </c>
      <c r="D3" s="16"/>
      <c r="E3">
        <f>+$B$16+$B$15*B3</f>
        <v>1.9000000000000004</v>
      </c>
      <c r="F3">
        <f>(C3-E3)^2</f>
        <v>0.8100000000000006</v>
      </c>
    </row>
    <row r="4" spans="2:6" ht="12.75">
      <c r="B4" s="4">
        <v>3</v>
      </c>
      <c r="C4" s="5">
        <v>4</v>
      </c>
      <c r="D4" s="16"/>
      <c r="E4">
        <f>+$B$16+$B$15*B4</f>
        <v>3.6</v>
      </c>
      <c r="F4">
        <f>(C4-E4)^2</f>
        <v>0.15999999999999992</v>
      </c>
    </row>
    <row r="5" spans="2:6" ht="12.75">
      <c r="B5" s="4">
        <v>4</v>
      </c>
      <c r="C5" s="5">
        <v>4</v>
      </c>
      <c r="D5" s="16"/>
      <c r="E5">
        <f>+$B$16+$B$15*B5</f>
        <v>5.300000000000001</v>
      </c>
      <c r="F5">
        <f>(C5-E5)^2</f>
        <v>1.690000000000002</v>
      </c>
    </row>
    <row r="6" spans="2:6" ht="13.5" thickBot="1">
      <c r="B6" s="6">
        <v>5</v>
      </c>
      <c r="C6" s="7">
        <v>8</v>
      </c>
      <c r="D6" s="16"/>
      <c r="E6">
        <f>+$B$16+$B$15*B6</f>
        <v>7</v>
      </c>
      <c r="F6">
        <f>(C6-E6)^2</f>
        <v>1</v>
      </c>
    </row>
    <row r="7" spans="2:4" ht="12.75">
      <c r="B7" s="16"/>
      <c r="C7" s="16"/>
      <c r="D7" s="16"/>
    </row>
    <row r="8" spans="1:6" ht="12.75">
      <c r="A8" s="12" t="s">
        <v>2</v>
      </c>
      <c r="B8">
        <f>SUM(B2:B6)</f>
        <v>15</v>
      </c>
      <c r="C8">
        <f>SUM(C2:C6)</f>
        <v>18</v>
      </c>
      <c r="E8" s="12" t="s">
        <v>20</v>
      </c>
      <c r="F8">
        <f>SUM(F2:F6)</f>
        <v>4.300000000000002</v>
      </c>
    </row>
    <row r="9" spans="1:3" ht="12.75">
      <c r="A9" s="12" t="s">
        <v>15</v>
      </c>
      <c r="B9">
        <f>SUMPRODUCT(B2:B6,B2:B6)</f>
        <v>55</v>
      </c>
      <c r="C9">
        <f>SUMPRODUCT(C2:C6,C2:C6)</f>
        <v>98</v>
      </c>
    </row>
    <row r="10" spans="1:2" ht="12.75">
      <c r="A10" s="12" t="s">
        <v>16</v>
      </c>
      <c r="B10">
        <f>SUMPRODUCT(B2:B6,C2:C6)</f>
        <v>71</v>
      </c>
    </row>
    <row r="11" spans="1:2" ht="12.75">
      <c r="A11" s="12" t="s">
        <v>17</v>
      </c>
      <c r="B11">
        <v>5</v>
      </c>
    </row>
    <row r="12" ht="12.75">
      <c r="A12" s="12"/>
    </row>
    <row r="13" spans="1:2" ht="12.75">
      <c r="A13" s="12" t="s">
        <v>3</v>
      </c>
      <c r="B13">
        <f>B10-B8*C8/B11</f>
        <v>17</v>
      </c>
    </row>
    <row r="14" spans="1:2" ht="12.75">
      <c r="A14" s="12" t="s">
        <v>4</v>
      </c>
      <c r="B14">
        <f>B9-B8^2/B11</f>
        <v>10</v>
      </c>
    </row>
    <row r="15" spans="1:2" ht="12.75">
      <c r="A15" s="12" t="s">
        <v>5</v>
      </c>
      <c r="B15">
        <f>B13/B14</f>
        <v>1.7</v>
      </c>
    </row>
    <row r="16" spans="1:2" ht="12.75">
      <c r="A16" s="12" t="s">
        <v>6</v>
      </c>
      <c r="B16">
        <f>+C8/B11-B15*B8/B11</f>
        <v>-1.4999999999999996</v>
      </c>
    </row>
    <row r="17" spans="1:2" ht="12.75">
      <c r="A17" s="12" t="s">
        <v>7</v>
      </c>
      <c r="B17">
        <f>+C9-C8^2/B11</f>
        <v>33.2</v>
      </c>
    </row>
    <row r="18" ht="12.75">
      <c r="A18" s="12"/>
    </row>
    <row r="19" spans="1:2" ht="12.75">
      <c r="A19" s="12" t="s">
        <v>21</v>
      </c>
      <c r="B19">
        <f>1-F8/B17</f>
        <v>0.8704819277108433</v>
      </c>
    </row>
    <row r="20" ht="12.75">
      <c r="A20" s="12"/>
    </row>
    <row r="21" ht="12.75">
      <c r="A21" s="12"/>
    </row>
    <row r="22" ht="12.75">
      <c r="A22" s="12"/>
    </row>
    <row r="23" ht="12.75">
      <c r="A23" s="12"/>
    </row>
    <row r="24" spans="1:2" ht="12.75">
      <c r="A24" s="12" t="s">
        <v>9</v>
      </c>
      <c r="B24" s="8">
        <f>+$B$16+$B$15*6</f>
        <v>8.7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C23" sqref="C23"/>
    </sheetView>
  </sheetViews>
  <sheetFormatPr defaultColWidth="9.140625" defaultRowHeight="12.75"/>
  <cols>
    <col min="1" max="1" width="20.140625" style="12" bestFit="1" customWidth="1"/>
    <col min="2" max="2" width="14.28125" style="0" bestFit="1" customWidth="1"/>
    <col min="3" max="3" width="20.57421875" style="0" bestFit="1" customWidth="1"/>
    <col min="4" max="4" width="20.57421875" style="0" customWidth="1"/>
  </cols>
  <sheetData>
    <row r="1" spans="2:4" ht="12.75">
      <c r="B1" s="9" t="s">
        <v>10</v>
      </c>
      <c r="C1" s="1" t="s">
        <v>11</v>
      </c>
      <c r="D1" s="17"/>
    </row>
    <row r="2" spans="2:6" ht="13.5" thickBot="1">
      <c r="B2" s="6" t="s">
        <v>0</v>
      </c>
      <c r="C2" s="7" t="s">
        <v>12</v>
      </c>
      <c r="D2" s="16"/>
      <c r="E2" t="s">
        <v>8</v>
      </c>
      <c r="F2" s="19" t="s">
        <v>19</v>
      </c>
    </row>
    <row r="3" spans="2:6" ht="12.75">
      <c r="B3" s="4">
        <v>3</v>
      </c>
      <c r="C3" s="5">
        <v>8.6</v>
      </c>
      <c r="D3" s="16"/>
      <c r="E3">
        <f aca="true" t="shared" si="0" ref="E3:E10">+$B$20+$B$19*B3</f>
        <v>7.813636363636364</v>
      </c>
      <c r="F3">
        <f aca="true" t="shared" si="1" ref="F3:F10">(C3-E3)^2</f>
        <v>0.6183677685950396</v>
      </c>
    </row>
    <row r="4" spans="2:6" ht="12.75">
      <c r="B4" s="4">
        <v>5</v>
      </c>
      <c r="C4" s="5">
        <v>11.8</v>
      </c>
      <c r="D4" s="16"/>
      <c r="E4">
        <f t="shared" si="0"/>
        <v>12.799999999999999</v>
      </c>
      <c r="F4">
        <f t="shared" si="1"/>
        <v>0.9999999999999964</v>
      </c>
    </row>
    <row r="5" spans="2:6" ht="12.75">
      <c r="B5" s="4">
        <v>2</v>
      </c>
      <c r="C5" s="5">
        <v>4.9</v>
      </c>
      <c r="D5" s="16"/>
      <c r="E5">
        <f t="shared" si="0"/>
        <v>5.320454545454546</v>
      </c>
      <c r="F5">
        <f t="shared" si="1"/>
        <v>0.17678202479338878</v>
      </c>
    </row>
    <row r="6" spans="2:6" ht="12.75">
      <c r="B6" s="4">
        <v>8</v>
      </c>
      <c r="C6" s="5">
        <v>19.3</v>
      </c>
      <c r="D6" s="16"/>
      <c r="E6">
        <f t="shared" si="0"/>
        <v>20.279545454545453</v>
      </c>
      <c r="F6">
        <f t="shared" si="1"/>
        <v>0.9595092975206558</v>
      </c>
    </row>
    <row r="7" spans="2:6" ht="12.75">
      <c r="B7" s="4">
        <v>6</v>
      </c>
      <c r="C7" s="5">
        <v>16.4</v>
      </c>
      <c r="D7" s="16"/>
      <c r="E7">
        <f t="shared" si="0"/>
        <v>15.293181818181818</v>
      </c>
      <c r="F7">
        <f t="shared" si="1"/>
        <v>1.2250464876033031</v>
      </c>
    </row>
    <row r="8" spans="2:6" ht="12.75">
      <c r="B8" s="4">
        <v>9</v>
      </c>
      <c r="C8" s="5">
        <v>23.2</v>
      </c>
      <c r="D8" s="16"/>
      <c r="E8">
        <f t="shared" si="0"/>
        <v>22.77272727272727</v>
      </c>
      <c r="F8">
        <f t="shared" si="1"/>
        <v>0.18256198347107624</v>
      </c>
    </row>
    <row r="9" spans="2:6" ht="12.75">
      <c r="B9" s="4">
        <v>3</v>
      </c>
      <c r="C9" s="5">
        <v>7.3</v>
      </c>
      <c r="D9" s="16"/>
      <c r="E9">
        <f t="shared" si="0"/>
        <v>7.813636363636364</v>
      </c>
      <c r="F9">
        <f t="shared" si="1"/>
        <v>0.2638223140495877</v>
      </c>
    </row>
    <row r="10" spans="2:6" ht="13.5" thickBot="1">
      <c r="B10" s="6">
        <v>4</v>
      </c>
      <c r="C10" s="7">
        <v>10.9</v>
      </c>
      <c r="D10" s="16"/>
      <c r="E10">
        <f t="shared" si="0"/>
        <v>10.306818181818182</v>
      </c>
      <c r="F10">
        <f t="shared" si="1"/>
        <v>0.3518646694214882</v>
      </c>
    </row>
    <row r="11" spans="2:4" ht="12.75">
      <c r="B11" s="16"/>
      <c r="C11" s="16"/>
      <c r="D11" s="16"/>
    </row>
    <row r="12" spans="1:6" ht="12.75">
      <c r="A12" s="12" t="s">
        <v>2</v>
      </c>
      <c r="B12">
        <f>SUM(B3:B10)</f>
        <v>40</v>
      </c>
      <c r="C12">
        <f>SUM(C3:C10)</f>
        <v>102.39999999999999</v>
      </c>
      <c r="E12" s="12" t="s">
        <v>18</v>
      </c>
      <c r="F12">
        <f>SUM(F3:F10)</f>
        <v>4.777954545454535</v>
      </c>
    </row>
    <row r="13" spans="1:3" ht="12.75">
      <c r="A13" s="12" t="s">
        <v>15</v>
      </c>
      <c r="B13">
        <f>SUMSQ(B3:B10)</f>
        <v>244</v>
      </c>
      <c r="C13">
        <f>SUMSQ(C3:C10)</f>
        <v>1589</v>
      </c>
    </row>
    <row r="14" spans="1:2" ht="12.75">
      <c r="A14" s="12" t="s">
        <v>16</v>
      </c>
      <c r="B14">
        <f>SUMPRODUCT(B3:B10,C3:C10)</f>
        <v>621.6999999999999</v>
      </c>
    </row>
    <row r="15" spans="1:2" ht="12.75">
      <c r="A15" s="12" t="s">
        <v>17</v>
      </c>
      <c r="B15">
        <f>COUNT(B3:B10)</f>
        <v>8</v>
      </c>
    </row>
    <row r="17" spans="1:2" ht="12.75">
      <c r="A17" s="12" t="s">
        <v>3</v>
      </c>
      <c r="B17">
        <f>B14-B12*C12/B15</f>
        <v>109.69999999999999</v>
      </c>
    </row>
    <row r="18" spans="1:2" ht="12.75">
      <c r="A18" s="12" t="s">
        <v>4</v>
      </c>
      <c r="B18">
        <f>B13-B12^2/B15</f>
        <v>44</v>
      </c>
    </row>
    <row r="19" spans="1:2" ht="12.75">
      <c r="A19" s="12" t="s">
        <v>5</v>
      </c>
      <c r="B19">
        <f>B17/B18</f>
        <v>2.4931818181818177</v>
      </c>
    </row>
    <row r="20" spans="1:2" ht="12.75">
      <c r="A20" s="12" t="s">
        <v>6</v>
      </c>
      <c r="B20">
        <f>+C12/B15-B19*B12/B15</f>
        <v>0.33409090909091077</v>
      </c>
    </row>
    <row r="21" spans="1:2" ht="12.75">
      <c r="A21" s="12" t="s">
        <v>7</v>
      </c>
      <c r="B21">
        <f>+C13-C12^2/B15</f>
        <v>278.2800000000002</v>
      </c>
    </row>
    <row r="23" spans="1:2" ht="12.75">
      <c r="A23" s="12" t="s">
        <v>21</v>
      </c>
      <c r="B23">
        <f>1-F12/B21</f>
        <v>0.9828304062618423</v>
      </c>
    </row>
    <row r="29" ht="12.75">
      <c r="A29" s="12" t="s">
        <v>9</v>
      </c>
    </row>
    <row r="30" spans="1:2" ht="12.75">
      <c r="A30" s="13">
        <v>6</v>
      </c>
      <c r="B30" s="8">
        <f>+$B$20+$B$19*A30</f>
        <v>15.293181818181818</v>
      </c>
    </row>
    <row r="31" spans="1:2" ht="12.75">
      <c r="A31" s="13">
        <v>9</v>
      </c>
      <c r="B31" s="8">
        <f>+$B$20+$B$19*A31</f>
        <v>22.77272727272727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0">
      <selection activeCell="E23" sqref="E23"/>
    </sheetView>
  </sheetViews>
  <sheetFormatPr defaultColWidth="9.140625" defaultRowHeight="12.75"/>
  <cols>
    <col min="1" max="1" width="20.140625" style="0" bestFit="1" customWidth="1"/>
    <col min="2" max="2" width="14.28125" style="0" bestFit="1" customWidth="1"/>
    <col min="3" max="3" width="20.57421875" style="0" bestFit="1" customWidth="1"/>
    <col min="4" max="4" width="20.57421875" style="0" customWidth="1"/>
  </cols>
  <sheetData>
    <row r="1" spans="2:6" ht="13.5" thickBot="1">
      <c r="B1" s="14" t="s">
        <v>13</v>
      </c>
      <c r="C1" s="15" t="s">
        <v>14</v>
      </c>
      <c r="D1" s="16"/>
      <c r="E1" t="s">
        <v>8</v>
      </c>
      <c r="F1" s="19" t="s">
        <v>19</v>
      </c>
    </row>
    <row r="2" spans="2:6" ht="12.75">
      <c r="B2" s="4">
        <v>85</v>
      </c>
      <c r="C2" s="2">
        <v>62</v>
      </c>
      <c r="D2" s="18"/>
      <c r="E2">
        <f aca="true" t="shared" si="0" ref="E2:E8">+$B$31+$B$30*B2</f>
        <v>65.94191975171802</v>
      </c>
      <c r="F2">
        <f aca="true" t="shared" si="1" ref="F2:F8">(C2-E2)^2</f>
        <v>15.53873132898464</v>
      </c>
    </row>
    <row r="3" spans="2:6" ht="12.75">
      <c r="B3" s="4">
        <v>52</v>
      </c>
      <c r="C3" s="2">
        <v>80</v>
      </c>
      <c r="D3" s="18"/>
      <c r="E3">
        <f t="shared" si="0"/>
        <v>44.024828197738856</v>
      </c>
      <c r="F3">
        <f t="shared" si="1"/>
        <v>1294.2129862022052</v>
      </c>
    </row>
    <row r="4" spans="2:6" ht="12.75">
      <c r="B4" s="4">
        <v>84</v>
      </c>
      <c r="C4" s="2">
        <v>21</v>
      </c>
      <c r="D4" s="18"/>
      <c r="E4">
        <f t="shared" si="0"/>
        <v>65.2777654622035</v>
      </c>
      <c r="F4">
        <f t="shared" si="1"/>
        <v>1960.5205143259016</v>
      </c>
    </row>
    <row r="5" spans="2:6" ht="12.75">
      <c r="B5" s="4">
        <v>43</v>
      </c>
      <c r="C5" s="2">
        <v>22</v>
      </c>
      <c r="D5" s="18"/>
      <c r="E5">
        <f t="shared" si="0"/>
        <v>38.04743959210818</v>
      </c>
      <c r="F5">
        <f t="shared" si="1"/>
        <v>257.52031746236105</v>
      </c>
    </row>
    <row r="6" spans="2:6" ht="12.75">
      <c r="B6" s="4">
        <v>85</v>
      </c>
      <c r="C6" s="2">
        <v>85</v>
      </c>
      <c r="D6" s="18"/>
      <c r="E6">
        <f t="shared" si="0"/>
        <v>65.94191975171802</v>
      </c>
      <c r="F6">
        <f t="shared" si="1"/>
        <v>363.2104227499558</v>
      </c>
    </row>
    <row r="7" spans="2:6" ht="12.75">
      <c r="B7" s="4">
        <v>71</v>
      </c>
      <c r="C7" s="2">
        <v>22</v>
      </c>
      <c r="D7" s="18"/>
      <c r="E7">
        <f t="shared" si="0"/>
        <v>56.64375969851474</v>
      </c>
      <c r="F7">
        <f t="shared" si="1"/>
        <v>1200.1900860484343</v>
      </c>
    </row>
    <row r="8" spans="2:6" ht="12.75">
      <c r="B8" s="4">
        <v>88</v>
      </c>
      <c r="C8" s="2">
        <v>87</v>
      </c>
      <c r="D8" s="18"/>
      <c r="E8">
        <f t="shared" si="0"/>
        <v>67.93438262026157</v>
      </c>
      <c r="F8">
        <f t="shared" si="1"/>
        <v>363.49776607058396</v>
      </c>
    </row>
    <row r="9" spans="2:6" ht="12.75">
      <c r="B9" s="4">
        <v>81</v>
      </c>
      <c r="C9" s="2">
        <v>60</v>
      </c>
      <c r="D9" s="18"/>
      <c r="E9">
        <f aca="true" t="shared" si="2" ref="E9:E20">+$B$31+$B$30*B9</f>
        <v>63.28530259365994</v>
      </c>
      <c r="F9">
        <f aca="true" t="shared" si="3" ref="F9:F20">(C9-E9)^2</f>
        <v>10.793213131908743</v>
      </c>
    </row>
    <row r="10" spans="2:6" ht="12.75">
      <c r="B10" s="4">
        <v>87</v>
      </c>
      <c r="C10" s="2">
        <v>62</v>
      </c>
      <c r="D10" s="18"/>
      <c r="E10">
        <f t="shared" si="2"/>
        <v>67.27022833074707</v>
      </c>
      <c r="F10">
        <f t="shared" si="3"/>
        <v>27.775306658209086</v>
      </c>
    </row>
    <row r="11" spans="2:6" ht="12.75">
      <c r="B11" s="4">
        <v>76</v>
      </c>
      <c r="C11" s="2">
        <v>58</v>
      </c>
      <c r="D11" s="18"/>
      <c r="E11">
        <f t="shared" si="2"/>
        <v>59.96453114608734</v>
      </c>
      <c r="F11">
        <f t="shared" si="3"/>
        <v>3.8593826239472326</v>
      </c>
    </row>
    <row r="12" spans="2:6" ht="12.75">
      <c r="B12" s="4">
        <v>54</v>
      </c>
      <c r="C12" s="2">
        <v>64</v>
      </c>
      <c r="D12" s="18"/>
      <c r="E12">
        <f t="shared" si="2"/>
        <v>45.3531367767679</v>
      </c>
      <c r="F12">
        <f t="shared" si="3"/>
        <v>347.7055080659259</v>
      </c>
    </row>
    <row r="13" spans="2:6" ht="12.75">
      <c r="B13" s="4">
        <v>91</v>
      </c>
      <c r="C13" s="2">
        <v>98</v>
      </c>
      <c r="D13" s="18"/>
      <c r="E13">
        <f t="shared" si="2"/>
        <v>69.92684548880514</v>
      </c>
      <c r="F13">
        <f t="shared" si="3"/>
        <v>788.1020042094202</v>
      </c>
    </row>
    <row r="14" spans="2:6" ht="12.75">
      <c r="B14" s="4">
        <v>77</v>
      </c>
      <c r="C14" s="2">
        <v>66</v>
      </c>
      <c r="D14" s="18"/>
      <c r="E14">
        <f t="shared" si="2"/>
        <v>60.62868543560186</v>
      </c>
      <c r="F14">
        <f t="shared" si="3"/>
        <v>28.851020149715588</v>
      </c>
    </row>
    <row r="15" spans="2:6" ht="12.75">
      <c r="B15" s="4">
        <v>71</v>
      </c>
      <c r="C15" s="2">
        <v>69</v>
      </c>
      <c r="D15" s="18"/>
      <c r="E15">
        <f t="shared" si="2"/>
        <v>56.64375969851474</v>
      </c>
      <c r="F15">
        <f t="shared" si="3"/>
        <v>152.6766743880485</v>
      </c>
    </row>
    <row r="16" spans="2:6" ht="12.75">
      <c r="B16" s="4">
        <v>75</v>
      </c>
      <c r="C16" s="2">
        <v>39</v>
      </c>
      <c r="D16" s="18"/>
      <c r="E16">
        <f t="shared" si="2"/>
        <v>59.30037685657282</v>
      </c>
      <c r="F16">
        <f t="shared" si="3"/>
        <v>412.1053005188773</v>
      </c>
    </row>
    <row r="17" spans="2:6" ht="12.75">
      <c r="B17" s="4">
        <v>95</v>
      </c>
      <c r="C17" s="2">
        <v>67</v>
      </c>
      <c r="D17" s="18"/>
      <c r="E17">
        <f t="shared" si="2"/>
        <v>72.58346264686323</v>
      </c>
      <c r="F17">
        <f t="shared" si="3"/>
        <v>31.175055128916892</v>
      </c>
    </row>
    <row r="18" spans="2:6" ht="12.75">
      <c r="B18" s="4">
        <v>86</v>
      </c>
      <c r="C18" s="2">
        <v>42</v>
      </c>
      <c r="D18" s="18"/>
      <c r="E18">
        <f t="shared" si="2"/>
        <v>66.60607404123255</v>
      </c>
      <c r="F18">
        <f t="shared" si="3"/>
        <v>605.4588797226181</v>
      </c>
    </row>
    <row r="19" spans="2:6" ht="12.75">
      <c r="B19" s="4">
        <v>82</v>
      </c>
      <c r="C19" s="2">
        <v>61</v>
      </c>
      <c r="D19" s="18"/>
      <c r="E19">
        <f t="shared" si="2"/>
        <v>63.94945688317446</v>
      </c>
      <c r="F19">
        <f t="shared" si="3"/>
        <v>8.699295905705219</v>
      </c>
    </row>
    <row r="20" spans="2:6" ht="12.75">
      <c r="B20" s="4">
        <v>40</v>
      </c>
      <c r="C20" s="2">
        <v>23</v>
      </c>
      <c r="D20" s="18"/>
      <c r="E20">
        <f t="shared" si="2"/>
        <v>36.05497672356461</v>
      </c>
      <c r="F20">
        <f t="shared" si="3"/>
        <v>170.43241725281368</v>
      </c>
    </row>
    <row r="21" spans="2:6" ht="13.5" thickBot="1">
      <c r="B21" s="6">
        <v>80</v>
      </c>
      <c r="C21" s="3">
        <v>100</v>
      </c>
      <c r="D21" s="18"/>
      <c r="E21">
        <f>+$B$31+$B$30*B21</f>
        <v>62.62114830414542</v>
      </c>
      <c r="F21">
        <f>(C21-E21)^2</f>
        <v>1397.1785541006907</v>
      </c>
    </row>
    <row r="22" spans="1:4" ht="12.75">
      <c r="A22" s="12"/>
      <c r="B22" s="16"/>
      <c r="C22" s="18"/>
      <c r="D22" s="18"/>
    </row>
    <row r="23" spans="1:6" ht="12.75">
      <c r="A23" s="12" t="s">
        <v>2</v>
      </c>
      <c r="B23">
        <f>SUM(B2:B21)</f>
        <v>1503</v>
      </c>
      <c r="C23">
        <f>SUM(C2:C21)</f>
        <v>1188</v>
      </c>
      <c r="E23" s="12" t="s">
        <v>18</v>
      </c>
      <c r="F23">
        <f>SUM(F2:F21)</f>
        <v>9439.503436045223</v>
      </c>
    </row>
    <row r="24" spans="1:3" ht="12.75">
      <c r="A24" s="12" t="s">
        <v>15</v>
      </c>
      <c r="B24">
        <f>SUMPRODUCT(B2:B21,B2:B21)</f>
        <v>117687</v>
      </c>
      <c r="C24">
        <f>SUMPRODUCT(C2:C21,C2:C21)</f>
        <v>82096</v>
      </c>
    </row>
    <row r="25" spans="1:2" ht="12.75">
      <c r="A25" s="12" t="s">
        <v>16</v>
      </c>
      <c r="B25">
        <f>SUMPRODUCT(B2:B21,C2:C21)</f>
        <v>92424</v>
      </c>
    </row>
    <row r="26" spans="1:2" ht="12.75">
      <c r="A26" s="12" t="s">
        <v>17</v>
      </c>
      <c r="B26">
        <f>COUNT(B2:B21)</f>
        <v>20</v>
      </c>
    </row>
    <row r="27" ht="12.75">
      <c r="A27" s="12"/>
    </row>
    <row r="28" spans="1:2" ht="12.75">
      <c r="A28" s="12" t="s">
        <v>3</v>
      </c>
      <c r="B28">
        <f>B25-B23*C23/B26</f>
        <v>3145.800000000003</v>
      </c>
    </row>
    <row r="29" spans="1:2" ht="12.75">
      <c r="A29" s="12" t="s">
        <v>4</v>
      </c>
      <c r="B29">
        <f>B24-B23^2/B26</f>
        <v>4736.550000000003</v>
      </c>
    </row>
    <row r="30" spans="1:2" ht="12.75">
      <c r="A30" s="12" t="s">
        <v>5</v>
      </c>
      <c r="B30">
        <f>B28/B29</f>
        <v>0.6641542895145203</v>
      </c>
    </row>
    <row r="31" spans="1:2" ht="12.75">
      <c r="A31" s="12" t="s">
        <v>6</v>
      </c>
      <c r="B31">
        <f>+C23/B26-B30*B23/B26</f>
        <v>9.4888051429838</v>
      </c>
    </row>
    <row r="32" spans="1:2" ht="12.75">
      <c r="A32" s="12" t="s">
        <v>7</v>
      </c>
      <c r="B32">
        <f>+C24-C23^2/B26</f>
        <v>11528.800000000003</v>
      </c>
    </row>
    <row r="33" ht="12.75">
      <c r="A33" s="12"/>
    </row>
    <row r="34" spans="1:2" ht="12.75">
      <c r="A34" s="12" t="s">
        <v>21</v>
      </c>
      <c r="B34">
        <f>1-F23/B32</f>
        <v>0.18122411386742587</v>
      </c>
    </row>
    <row r="35" ht="12.75">
      <c r="A35" s="12"/>
    </row>
    <row r="36" ht="12.75">
      <c r="A36" s="12"/>
    </row>
    <row r="37" ht="12.75">
      <c r="A37" s="12" t="s">
        <v>9</v>
      </c>
    </row>
    <row r="38" spans="1:2" ht="12.75">
      <c r="A38">
        <v>84</v>
      </c>
      <c r="B38" s="8">
        <f>+$B$31+$B$30*A38</f>
        <v>65.2777654622035</v>
      </c>
    </row>
    <row r="39" spans="1:2" ht="12.75">
      <c r="A39">
        <v>9</v>
      </c>
      <c r="B39" s="8">
        <f>+$B$31+$B$30*A39</f>
        <v>15.466193748614483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SEEM</dc:creator>
  <cp:keywords/>
  <dc:description/>
  <cp:lastModifiedBy>SEEM</cp:lastModifiedBy>
  <dcterms:created xsi:type="dcterms:W3CDTF">2011-03-10T07:55:42Z</dcterms:created>
  <dcterms:modified xsi:type="dcterms:W3CDTF">2011-04-12T10:41:22Z</dcterms:modified>
  <cp:category/>
  <cp:version/>
  <cp:contentType/>
  <cp:contentStatus/>
</cp:coreProperties>
</file>